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186cfd126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요약" sheetId="1" r:id="R86b730a1a3364dac"/>
    <x:sheet xmlns:r="http://schemas.openxmlformats.org/officeDocument/2006/relationships" name="입력" sheetId="2" r:id="Rca30de715f3f406f"/>
    <x:sheet xmlns:r="http://schemas.openxmlformats.org/officeDocument/2006/relationships" name="계산" sheetId="3" r:id="R0c26aeb1930343bc"/>
    <x:sheet xmlns:r="http://schemas.openxmlformats.org/officeDocument/2006/relationships" name="체크" sheetId="4" r:id="Re32a213aa8f8418a"/>
    <x:sheet xmlns:r="http://schemas.openxmlformats.org/officeDocument/2006/relationships" name="근거" sheetId="5" r:id="R9a5d98ce70964a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[Red](#,##0.0);-"/>
    <x:numFmt numFmtId="201" formatCode="0.0%;[Red](0.0%);-"/>
    <x:numFmt numFmtId="202" formatCode="#,##0&quot;만원&quot;;[Red](#,##0&quot;만원&quot;);-"/>
    <x:numFmt numFmtId="203" formatCode="#,##0;[Red](#,##0);-"/>
  </x:numFmts>
  <x:fonts count="15">
    <x:font>
      <x:sz val="11"/>
      <x:name val="Carlito"/>
    </x:font>
    <x:font>
      <x:sz val="10"/>
      <x:color rgb="FF28241F"/>
      <x:name val="Aptos"/>
    </x:font>
    <x:font>
      <x:b/>
      <x:sz val="20"/>
      <x:color rgb="FFFBF8F1"/>
      <x:name val="Georgia"/>
    </x:font>
    <x:font>
      <x:i/>
      <x:sz val="10"/>
      <x:color rgb="FF746B60"/>
      <x:name val="Aptos"/>
    </x:font>
    <x:font>
      <x:b/>
      <x:sz val="10"/>
      <x:color rgb="FFFBF8F1"/>
      <x:name val="Aptos"/>
    </x:font>
    <x:font>
      <x:b/>
      <x:sz val="10"/>
      <x:color rgb="FF0000FF"/>
      <x:name val="Aptos"/>
    </x:font>
    <x:font>
      <x:b/>
      <x:sz val="10"/>
      <x:color rgb="FF28241F"/>
      <x:name val="Aptos"/>
    </x:font>
    <x:font>
      <x:sz val="10"/>
      <x:color rgb="FF746B60"/>
      <x:name val="Aptos"/>
    </x:font>
    <x:font>
      <x:b/>
      <x:sz val="20"/>
      <x:color rgb="FF746B60"/>
      <x:name val="Georgia"/>
    </x:font>
    <x:font>
      <x:b/>
      <x:sz val="10"/>
      <x:color rgb="FF746B60"/>
      <x:name val="Aptos"/>
    </x:font>
    <x:font>
      <x:b/>
      <x:sz val="24"/>
      <x:color rgb="FFFBF8F1"/>
      <x:name val="Georgia"/>
    </x:font>
    <x:font>
      <x:b/>
      <x:sz val="28"/>
      <x:color rgb="FFB85F43"/>
      <x:name val="Georgia"/>
    </x:font>
    <x:font>
      <x:b/>
      <x:sz val="22"/>
      <x:color rgb="FF28241F"/>
      <x:name val="Georgia"/>
    </x:font>
    <x:font>
      <x:sz val="10"/>
      <x:color rgb="FF008000"/>
      <x:name val="Aptos"/>
    </x:font>
    <x:font>
      <x:b/>
      <x:sz val="10"/>
      <x:color rgb="FFB85F4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28241F"/>
      </x:patternFill>
    </x:fill>
    <x:fill>
      <x:patternFill patternType="solid">
        <x:fgColor rgb="FFEAD6CA"/>
      </x:patternFill>
    </x:fill>
    <x:fill>
      <x:patternFill patternType="solid">
        <x:fgColor rgb="FFB85F43"/>
      </x:patternFill>
    </x:fill>
    <x:fill>
      <x:patternFill patternType="solid">
        <x:fgColor rgb="FFFFF8CC"/>
      </x:patternFill>
    </x:fill>
    <x:fill>
      <x:patternFill patternType="solid">
        <x:fgColor rgb="FFFBF8F1"/>
      </x:patternFill>
    </x:fill>
    <x:fill>
      <x:patternFill patternType="solid">
        <x:fgColor rgb="FF66705A"/>
      </x:patternFill>
    </x:fill>
  </x:fills>
  <x:borders count="12">
    <x:border/>
    <x:border>
      <x:bottom style="thin">
        <x:color rgb="FFDCD2C4"/>
      </x:bottom>
    </x:border>
    <x:border>
      <x:top style="thin">
        <x:color rgb="FFDCD2C4"/>
      </x:top>
      <x:bottom style="thin">
        <x:color rgb="FFDCD2C4"/>
      </x:bottom>
    </x:border>
    <x:border>
      <x:top style="medium">
        <x:color rgb="FFB85F43"/>
      </x:top>
      <x:bottom style="thin">
        <x:color rgb="FFDCD2C4"/>
      </x:bottom>
    </x:border>
    <x:border>
      <x:left style="thin">
        <x:color rgb="FFDCD2C4"/>
      </x:left>
      <x:top style="thin">
        <x:color rgb="FFDCD2C4"/>
      </x:top>
    </x:border>
    <x:border>
      <x:top style="thin">
        <x:color rgb="FFDCD2C4"/>
      </x:top>
    </x:border>
    <x:border>
      <x:right style="thin">
        <x:color rgb="FFDCD2C4"/>
      </x:right>
      <x:top style="thin">
        <x:color rgb="FFDCD2C4"/>
      </x:top>
    </x:border>
    <x:border>
      <x:left style="thin">
        <x:color rgb="FFDCD2C4"/>
      </x:left>
    </x:border>
    <x:border>
      <x:right style="thin">
        <x:color rgb="FFDCD2C4"/>
      </x:right>
    </x:border>
    <x:border>
      <x:left style="thin">
        <x:color rgb="FFDCD2C4"/>
      </x:left>
      <x:bottom style="thin">
        <x:color rgb="FFDCD2C4"/>
      </x:bottom>
    </x:border>
    <x:border>
      <x:right style="thin">
        <x:color rgb="FFDCD2C4"/>
      </x:right>
      <x:bottom style="thin">
        <x:color rgb="FFDCD2C4"/>
      </x:bottom>
    </x:border>
    <x:border>
      <x:left style="thin">
        <x:color rgb="FFDCD2C4"/>
      </x:left>
      <x:right style="thin">
        <x:color rgb="FFDCD2C4"/>
      </x:right>
      <x:top style="thin">
        <x:color rgb="FFDCD2C4"/>
      </x:top>
      <x:bottom style="thin">
        <x:color rgb="FFDCD2C4"/>
      </x:bottom>
    </x:border>
  </x:borders>
  <x:cellStyleXfs count="1">
    <x:xf numFmtId="0" fontId="0" fillId="0" borderId="0"/>
  </x:cellStyleXfs>
  <x:cellXfs count="13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0" fontId="5" fillId="5" borderId="0" xfId="0" applyNumberFormat="1" applyFont="1" applyFill="1" applyBorder="1" applyAlignment="1">
      <x:alignment horizontal="right"/>
    </x:xf>
    <x:xf numFmtId="201" fontId="5" fillId="5" borderId="0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/>
    <x:xf numFmtId="200" fontId="5" fillId="5" borderId="1" xfId="0" applyNumberFormat="1" applyFont="1" applyFill="1" applyBorder="1" applyAlignment="1">
      <x:alignment horizontal="right"/>
    </x:xf>
    <x:xf numFmtId="0" fontId="1" fillId="0" borderId="2" xfId="0" applyNumberFormat="1" applyFont="1" applyFill="1" applyBorder="1"/>
    <x:xf numFmtId="200" fontId="5" fillId="5" borderId="2" xfId="0" applyNumberFormat="1" applyFont="1" applyFill="1" applyBorder="1" applyAlignment="1">
      <x:alignment horizontal="right"/>
    </x:xf>
    <x:xf numFmtId="201" fontId="5" fillId="5" borderId="2" xfId="0" applyNumberFormat="1" applyFont="1" applyFill="1" applyBorder="1" applyAlignment="1">
      <x:alignment horizontal="right"/>
    </x:xf>
    <x:xf numFmtId="0" fontId="6" fillId="0" borderId="1" xfId="0" applyNumberFormat="1" applyFont="1" applyFill="1" applyBorder="1"/>
    <x:xf numFmtId="0" fontId="6" fillId="0" borderId="2" xfId="0" applyNumberFormat="1" applyFont="1" applyFill="1" applyBorder="1"/>
    <x:xf numFmtId="0" fontId="7" fillId="0" borderId="1" xfId="0" applyNumberFormat="1" applyFont="1" applyFill="1" applyBorder="1"/>
    <x:xf numFmtId="0" fontId="7" fillId="0" borderId="2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0" fontId="1" fillId="0" borderId="1" xfId="0" applyNumberFormat="1" applyFont="1" applyFill="1" applyBorder="1" applyAlignment="1">
      <x:alignment horizontal="right"/>
    </x:xf>
    <x:xf numFmtId="200" fontId="1" fillId="0" borderId="2" xfId="0" applyNumberFormat="1" applyFont="1" applyFill="1" applyBorder="1" applyAlignment="1">
      <x:alignment horizontal="right"/>
    </x:xf>
    <x:xf numFmtId="201" fontId="1" fillId="0" borderId="2" xfId="0" applyNumberFormat="1" applyFont="1" applyFill="1" applyBorder="1" applyAlignment="1">
      <x:alignment horizontal="right"/>
    </x:xf>
    <x:xf numFmtId="200" fontId="6" fillId="0" borderId="2" xfId="0" applyNumberFormat="1" applyFont="1" applyFill="1" applyBorder="1" applyAlignment="1">
      <x:alignment horizontal="right"/>
    </x:xf>
    <x:xf numFmtId="201" fontId="6" fillId="0" borderId="2" xfId="0" applyNumberFormat="1" applyFont="1" applyFill="1" applyBorder="1" applyAlignment="1">
      <x:alignment horizontal="right"/>
    </x:xf>
    <x:xf numFmtId="0" fontId="6" fillId="0" borderId="3" xfId="0" applyNumberFormat="1" applyFont="1" applyFill="1" applyBorder="1"/>
    <x:xf numFmtId="200" fontId="6" fillId="0" borderId="3" xfId="0" applyNumberFormat="1" applyFont="1" applyFill="1" applyBorder="1" applyAlignment="1">
      <x:alignment horizontal="right"/>
    </x:xf>
    <x:xf numFmtId="0" fontId="1" fillId="3" borderId="2" xfId="0" applyNumberFormat="1" applyFont="1" applyFill="1" applyBorder="1"/>
    <x:xf numFmtId="0" fontId="6" fillId="3" borderId="2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9" fillId="4" borderId="0" xfId="0" applyNumberFormat="1" applyFont="1" applyFill="1" applyBorder="1" applyAlignment="1">
      <x:alignment horizontal="center"/>
    </x:xf>
    <x:xf numFmtId="0" fontId="9" fillId="0" borderId="3" xfId="0" applyNumberFormat="1" applyFont="1" applyFill="1" applyBorder="1"/>
    <x:xf numFmtId="0" fontId="9" fillId="0" borderId="2" xfId="0" applyNumberFormat="1" applyFont="1" applyFill="1" applyBorder="1"/>
    <x:xf numFmtId="0" fontId="9" fillId="3" borderId="2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horizontal="center" wrapText="1"/>
    </x:xf>
    <x:xf numFmtId="0" fontId="9" fillId="0" borderId="3" xfId="0" applyNumberFormat="1" applyFont="1" applyFill="1" applyBorder="1" applyAlignment="1">
      <x:alignment wrapText="1"/>
    </x:xf>
    <x:xf numFmtId="0" fontId="9" fillId="0" borderId="2" xfId="0" applyNumberFormat="1" applyFont="1" applyFill="1" applyBorder="1" applyAlignment="1">
      <x:alignment wrapText="1"/>
    </x:xf>
    <x:xf numFmtId="0" fontId="9" fillId="3" borderId="2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1" fillId="6" borderId="4" xfId="0" applyNumberFormat="1" applyFont="1" applyFill="1" applyBorder="1"/>
    <x:xf numFmtId="0" fontId="1" fillId="6" borderId="5" xfId="0" applyNumberFormat="1" applyFont="1" applyFill="1" applyBorder="1"/>
    <x:xf numFmtId="0" fontId="1" fillId="6" borderId="6" xfId="0" applyNumberFormat="1" applyFont="1" applyFill="1" applyBorder="1"/>
    <x:xf numFmtId="0" fontId="1" fillId="6" borderId="7" xfId="0" applyNumberFormat="1" applyFont="1" applyFill="1" applyBorder="1"/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0" fontId="1" fillId="6" borderId="1" xfId="0" applyNumberFormat="1" applyFont="1" applyFill="1" applyBorder="1"/>
    <x:xf numFmtId="0" fontId="1" fillId="6" borderId="1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9" fillId="3" borderId="4" xfId="0" applyNumberFormat="1" applyFont="1" applyFill="1" applyBorder="1"/>
    <x:xf numFmtId="0" fontId="9" fillId="3" borderId="5" xfId="0" applyNumberFormat="1" applyFont="1" applyFill="1" applyBorder="1"/>
    <x:xf numFmtId="0" fontId="9" fillId="3" borderId="6" xfId="0" applyNumberFormat="1" applyFont="1" applyFill="1" applyBorder="1"/>
    <x:xf numFmtId="0" fontId="9" fillId="3" borderId="4" xfId="0" applyNumberFormat="1" applyFont="1" applyFill="1" applyBorder="1" applyAlignment="1">
      <x:alignment horizontal="center"/>
    </x:xf>
    <x:xf numFmtId="0" fontId="9" fillId="3" borderId="5" xfId="0" applyNumberFormat="1" applyFont="1" applyFill="1" applyBorder="1" applyAlignment="1">
      <x:alignment horizontal="center"/>
    </x:xf>
    <x:xf numFmtId="0" fontId="9" fillId="3" borderId="6" xfId="0" applyNumberFormat="1" applyFont="1" applyFill="1" applyBorder="1" applyAlignment="1">
      <x:alignment horizontal="center"/>
    </x:xf>
    <x:xf numFmtId="0" fontId="11" fillId="6" borderId="7" xfId="0" applyNumberFormat="1" applyFont="1" applyFill="1" applyBorder="1"/>
    <x:xf numFmtId="0" fontId="11" fillId="6" borderId="0" xfId="0" applyNumberFormat="1" applyFont="1" applyFill="1" applyBorder="1"/>
    <x:xf numFmtId="0" fontId="11" fillId="6" borderId="9" xfId="0" applyNumberFormat="1" applyFont="1" applyFill="1" applyBorder="1"/>
    <x:xf numFmtId="0" fontId="11" fillId="6" borderId="1" xfId="0" applyNumberFormat="1" applyFont="1" applyFill="1" applyBorder="1"/>
    <x:xf numFmtId="201" fontId="11" fillId="6" borderId="7" xfId="0" applyNumberFormat="1" applyFont="1" applyFill="1" applyBorder="1"/>
    <x:xf numFmtId="201" fontId="11" fillId="6" borderId="0" xfId="0" applyNumberFormat="1" applyFont="1" applyFill="1" applyBorder="1"/>
    <x:xf numFmtId="201" fontId="11" fillId="6" borderId="9" xfId="0" applyNumberFormat="1" applyFont="1" applyFill="1" applyBorder="1"/>
    <x:xf numFmtId="201" fontId="11" fillId="6" borderId="1" xfId="0" applyNumberFormat="1" applyFont="1" applyFill="1" applyBorder="1"/>
    <x:xf numFmtId="201" fontId="11" fillId="6" borderId="7" xfId="0" applyNumberFormat="1" applyFont="1" applyFill="1" applyBorder="1" applyAlignment="1">
      <x:alignment horizontal="center"/>
    </x:xf>
    <x:xf numFmtId="201" fontId="11" fillId="6" borderId="0" xfId="0" applyNumberFormat="1" applyFont="1" applyFill="1" applyBorder="1" applyAlignment="1">
      <x:alignment horizontal="center"/>
    </x:xf>
    <x:xf numFmtId="201" fontId="11" fillId="6" borderId="9" xfId="0" applyNumberFormat="1" applyFont="1" applyFill="1" applyBorder="1" applyAlignment="1">
      <x:alignment horizontal="center"/>
    </x:xf>
    <x:xf numFmtId="201" fontId="11" fillId="6" borderId="1" xfId="0" applyNumberFormat="1" applyFont="1" applyFill="1" applyBorder="1" applyAlignment="1">
      <x:alignment horizontal="center"/>
    </x:xf>
    <x:xf numFmtId="201" fontId="11" fillId="6" borderId="7" xfId="0" applyNumberFormat="1" applyFont="1" applyFill="1" applyBorder="1" applyAlignment="1">
      <x:alignment horizontal="center" vertical="center"/>
    </x:xf>
    <x:xf numFmtId="201" fontId="11" fillId="6" borderId="0" xfId="0" applyNumberFormat="1" applyFont="1" applyFill="1" applyBorder="1" applyAlignment="1">
      <x:alignment horizontal="center" vertical="center"/>
    </x:xf>
    <x:xf numFmtId="201" fontId="11" fillId="6" borderId="9" xfId="0" applyNumberFormat="1" applyFont="1" applyFill="1" applyBorder="1" applyAlignment="1">
      <x:alignment horizontal="center" vertical="center"/>
    </x:xf>
    <x:xf numFmtId="201" fontId="11" fillId="6" borderId="1" xfId="0" applyNumberFormat="1" applyFont="1" applyFill="1" applyBorder="1" applyAlignment="1">
      <x:alignment horizontal="center" vertical="center"/>
    </x:xf>
    <x:xf numFmtId="0" fontId="12" fillId="6" borderId="0" xfId="0" applyNumberFormat="1" applyFont="1" applyFill="1" applyBorder="1"/>
    <x:xf numFmtId="0" fontId="12" fillId="6" borderId="8" xfId="0" applyNumberFormat="1" applyFont="1" applyFill="1" applyBorder="1"/>
    <x:xf numFmtId="0" fontId="12" fillId="6" borderId="1" xfId="0" applyNumberFormat="1" applyFont="1" applyFill="1" applyBorder="1"/>
    <x:xf numFmtId="0" fontId="12" fillId="6" borderId="10" xfId="0" applyNumberFormat="1" applyFont="1" applyFill="1" applyBorder="1"/>
    <x:xf numFmtId="202" fontId="12" fillId="6" borderId="0" xfId="0" applyNumberFormat="1" applyFont="1" applyFill="1" applyBorder="1"/>
    <x:xf numFmtId="202" fontId="12" fillId="6" borderId="8" xfId="0" applyNumberFormat="1" applyFont="1" applyFill="1" applyBorder="1"/>
    <x:xf numFmtId="202" fontId="12" fillId="6" borderId="1" xfId="0" applyNumberFormat="1" applyFont="1" applyFill="1" applyBorder="1"/>
    <x:xf numFmtId="202" fontId="12" fillId="6" borderId="10" xfId="0" applyNumberFormat="1" applyFont="1" applyFill="1" applyBorder="1"/>
    <x:xf numFmtId="202" fontId="12" fillId="6" borderId="0" xfId="0" applyNumberFormat="1" applyFont="1" applyFill="1" applyBorder="1" applyAlignment="1">
      <x:alignment horizontal="center"/>
    </x:xf>
    <x:xf numFmtId="202" fontId="12" fillId="6" borderId="8" xfId="0" applyNumberFormat="1" applyFont="1" applyFill="1" applyBorder="1" applyAlignment="1">
      <x:alignment horizontal="center"/>
    </x:xf>
    <x:xf numFmtId="202" fontId="12" fillId="6" borderId="1" xfId="0" applyNumberFormat="1" applyFont="1" applyFill="1" applyBorder="1" applyAlignment="1">
      <x:alignment horizontal="center"/>
    </x:xf>
    <x:xf numFmtId="202" fontId="12" fillId="6" borderId="10" xfId="0" applyNumberFormat="1" applyFont="1" applyFill="1" applyBorder="1" applyAlignment="1">
      <x:alignment horizontal="center"/>
    </x:xf>
    <x:xf numFmtId="202" fontId="12" fillId="6" borderId="0" xfId="0" applyNumberFormat="1" applyFont="1" applyFill="1" applyBorder="1" applyAlignment="1">
      <x:alignment horizontal="center" vertical="center"/>
    </x:xf>
    <x:xf numFmtId="202" fontId="12" fillId="6" borderId="8" xfId="0" applyNumberFormat="1" applyFont="1" applyFill="1" applyBorder="1" applyAlignment="1">
      <x:alignment horizontal="center" vertical="center"/>
    </x:xf>
    <x:xf numFmtId="202" fontId="12" fillId="6" borderId="1" xfId="0" applyNumberFormat="1" applyFont="1" applyFill="1" applyBorder="1" applyAlignment="1">
      <x:alignment horizontal="center" vertical="center"/>
    </x:xf>
    <x:xf numFmtId="202" fontId="12" fillId="6" borderId="10" xfId="0" applyNumberFormat="1" applyFont="1" applyFill="1" applyBorder="1" applyAlignment="1">
      <x:alignment horizontal="center" vertical="center"/>
    </x:xf>
    <x:xf numFmtId="0" fontId="13" fillId="0" borderId="1" xfId="0" applyNumberFormat="1" applyFont="1" applyFill="1" applyBorder="1"/>
    <x:xf numFmtId="0" fontId="13" fillId="0" borderId="2" xfId="0" applyNumberFormat="1" applyFont="1" applyFill="1" applyBorder="1"/>
    <x:xf numFmtId="203" fontId="13" fillId="0" borderId="1" xfId="0" applyNumberFormat="1" applyFont="1" applyFill="1" applyBorder="1"/>
    <x:xf numFmtId="203" fontId="13" fillId="0" borderId="2" xfId="0" applyNumberFormat="1" applyFont="1" applyFill="1" applyBorder="1"/>
    <x:xf numFmtId="203" fontId="13" fillId="0" borderId="1" xfId="0" applyNumberFormat="1" applyFont="1" applyFill="1" applyBorder="1" applyAlignment="1">
      <x:alignment horizontal="right"/>
    </x:xf>
    <x:xf numFmtId="203" fontId="13" fillId="0" borderId="2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/>
    <x:xf numFmtId="200" fontId="13" fillId="0" borderId="1" xfId="0" applyNumberFormat="1" applyFont="1" applyFill="1" applyBorder="1"/>
    <x:xf numFmtId="200" fontId="13" fillId="0" borderId="2" xfId="0" applyNumberFormat="1" applyFont="1" applyFill="1" applyBorder="1"/>
    <x:xf numFmtId="200" fontId="13" fillId="0" borderId="1" xfId="0" applyNumberFormat="1" applyFont="1" applyFill="1" applyBorder="1" applyAlignment="1">
      <x:alignment horizontal="right"/>
    </x:xf>
    <x:xf numFmtId="200" fontId="13" fillId="0" borderId="2" xfId="0" applyNumberFormat="1" applyFont="1" applyFill="1" applyBorder="1" applyAlignment="1">
      <x:alignment horizontal="right"/>
    </x:xf>
    <x:xf numFmtId="0" fontId="14" fillId="0" borderId="2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/>
    <x:xf numFmtId="200" fontId="1" fillId="0" borderId="1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1" fillId="0" borderId="11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bab7027974811" /><Relationship Type="http://schemas.openxmlformats.org/officeDocument/2006/relationships/theme" Target="/xl/theme/theme1.xml" Id="R4f76fbef258941b5" /><Relationship Type="http://schemas.openxmlformats.org/officeDocument/2006/relationships/sharedStrings" Target="/xl/sharedStrings.xml" Id="Re9a4963e98074a65" /><Relationship Type="http://schemas.openxmlformats.org/officeDocument/2006/relationships/worksheet" Target="/xl/worksheets/sheet1.xml" Id="R86b730a1a3364dac" /><Relationship Type="http://schemas.openxmlformats.org/officeDocument/2006/relationships/worksheet" Target="/xl/worksheets/sheet2.xml" Id="Rca30de715f3f406f" /><Relationship Type="http://schemas.openxmlformats.org/officeDocument/2006/relationships/worksheet" Target="/xl/worksheets/sheet3.xml" Id="R0c26aeb1930343bc" /><Relationship Type="http://schemas.openxmlformats.org/officeDocument/2006/relationships/worksheet" Target="/xl/worksheets/sheet4.xml" Id="Re32a213aa8f8418a" /><Relationship Type="http://schemas.openxmlformats.org/officeDocument/2006/relationships/worksheet" Target="/xl/worksheets/sheet5.xml" Id="R9a5d98ce70964a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35c8ca45b4440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사업원가 구성 (만원)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금액(만원)</c:v>
          </c:tx>
          <c:cat>
            <c:strRef>
              <c:f>'요약'!$A$11:$A$17</c:f>
              <c:strCache>
                <c:ptCount val="0"/>
              </c:strCache>
            </c:strRef>
          </c:cat>
          <c:val>
            <c:numRef>
              <c:f>'요약'!$B$11:$B$17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9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35c8ca45b4440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8583b010b414f1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7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>
      <x:c r="A1" s="52" t="str">
        <x:v>토지개발 수익률 분석</x:v>
      </x:c>
      <x:c r="B1" s="52"/>
      <x:c r="C1" s="52"/>
      <x:c r="D1" s="52"/>
      <x:c r="E1" s="52"/>
      <x:c r="F1" s="52"/>
      <x:c r="G1" s="52"/>
      <x:c r="H1" s="52"/>
      <x:c r="I1" s="52"/>
      <x:c r="J1" s="52"/>
    </x:row>
    <x:row r="2">
      <x:c r="A2" s="52"/>
      <x:c r="B2" s="52"/>
      <x:c r="C2" s="52"/>
      <x:c r="D2" s="52"/>
      <x:c r="E2" s="52"/>
      <x:c r="F2" s="52"/>
      <x:c r="G2" s="52"/>
      <x:c r="H2" s="52"/>
      <x:c r="I2" s="52"/>
      <x:c r="J2" s="52"/>
    </x:row>
    <x:row r="3">
      <x:c r="A3" s="6" t="str">
        <x:v>강의자료 사례를 바탕으로 한 교육용 원가·수익성 모델 | 파란 입력칸 수정 → 전 시트 자동 갱신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68" t="str">
        <x:v>현금 대비 수익률</x:v>
      </x:c>
      <x:c r="B5" s="69"/>
      <x:c r="C5" s="69"/>
      <x:c r="D5" s="69" t="str">
        <x:v>세후 순이익</x:v>
      </x:c>
      <x:c r="E5" s="69"/>
      <x:c r="F5" s="69"/>
      <x:c r="G5" s="69" t="str">
        <x:v>필요 현금</x:v>
      </x:c>
      <x:c r="H5" s="69"/>
      <x:c r="I5" s="69"/>
      <x:c r="J5" s="70"/>
    </x:row>
    <x:row r="6">
      <x:c r="A6" s="83" t="n">
        <x:f>'계산'!B23</x:f>
        <x:v>0.5263899817696176</x:v>
      </x:c>
      <x:c r="B6" s="84"/>
      <x:c r="C6" s="84"/>
      <x:c r="D6" s="99" t="n">
        <x:f>'계산'!B22</x:f>
        <x:v>13668.31145622844</x:v>
      </x:c>
      <x:c r="E6" s="99"/>
      <x:c r="F6" s="99"/>
      <x:c r="G6" s="99" t="n">
        <x:f>'계산'!B19</x:f>
        <x:v>25966.131441708516</x:v>
      </x:c>
      <x:c r="H6" s="99"/>
      <x:c r="I6" s="99"/>
      <x:c r="J6" s="100"/>
    </x:row>
    <x:row r="7">
      <x:c r="A7" s="83"/>
      <x:c r="B7" s="84"/>
      <x:c r="C7" s="84"/>
      <x:c r="D7" s="99"/>
      <x:c r="E7" s="99"/>
      <x:c r="F7" s="99"/>
      <x:c r="G7" s="99"/>
      <x:c r="H7" s="99"/>
      <x:c r="I7" s="99"/>
      <x:c r="J7" s="100"/>
    </x:row>
    <x:row r="8">
      <x:c r="A8" s="85"/>
      <x:c r="B8" s="86"/>
      <x:c r="C8" s="86"/>
      <x:c r="D8" s="101"/>
      <x:c r="E8" s="101"/>
      <x:c r="F8" s="101"/>
      <x:c r="G8" s="101"/>
      <x:c r="H8" s="101"/>
      <x:c r="I8" s="101"/>
      <x:c r="J8" s="102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>
      <x:c r="A10" s="9" t="str">
        <x:v>사업원가 구성</x:v>
      </x:c>
      <x:c r="B10" s="9" t="str">
        <x:v>금액(만원)</x:v>
      </x:c>
      <x:c r="C10" s="1"/>
      <x:c r="D10" s="1"/>
      <x:c r="E10" s="1"/>
      <x:c r="F10" s="1"/>
      <x:c r="G10" s="1"/>
      <x:c r="H10" s="1"/>
      <x:c r="I10" s="1"/>
      <x:c r="J10" s="1"/>
    </x:row>
    <x:row r="11">
      <x:c r="A11" s="16" t="str">
        <x:v>토지 매입</x:v>
      </x:c>
      <x:c r="B11" s="107" t="n">
        <x:f>'입력'!B7</x:f>
        <x:v>47400</x:v>
      </x:c>
      <x:c r="C11" s="1"/>
      <x:c r="D11" s="1"/>
      <x:c r="E11" s="1"/>
      <x:c r="F11" s="1"/>
      <x:c r="G11" s="1"/>
      <x:c r="H11" s="1"/>
      <x:c r="I11" s="1"/>
      <x:c r="J11" s="1"/>
    </x:row>
    <x:row r="12">
      <x:c r="A12" s="18" t="str">
        <x:v>취득 부대비용</x:v>
      </x:c>
      <x:c r="B12" s="108" t="n">
        <x:f>'계산'!B9</x:f>
        <x:v>2370</x:v>
      </x:c>
      <x:c r="C12" s="1"/>
      <x:c r="D12" s="1"/>
      <x:c r="E12" s="1"/>
      <x:c r="F12" s="1"/>
      <x:c r="G12" s="1"/>
      <x:c r="H12" s="1"/>
      <x:c r="I12" s="1"/>
      <x:c r="J12" s="1"/>
    </x:row>
    <x:row r="13">
      <x:c r="A13" s="18" t="str">
        <x:v>농지보전부담금</x:v>
      </x:c>
      <x:c r="B13" s="108" t="n">
        <x:f>'계산'!B8</x:f>
        <x:v>6273.6</x:v>
      </x:c>
      <x:c r="C13" s="1"/>
      <x:c r="D13" s="1"/>
      <x:c r="E13" s="1"/>
      <x:c r="F13" s="1"/>
      <x:c r="G13" s="1"/>
      <x:c r="H13" s="1"/>
      <x:c r="I13" s="1"/>
      <x:c r="J13" s="1"/>
    </x:row>
    <x:row r="14">
      <x:c r="A14" s="18" t="str">
        <x:v>토목설계비</x:v>
      </x:c>
      <x:c r="B14" s="108" t="n">
        <x:f>'계산'!B10</x:f>
        <x:v>790.7314417085123</x:v>
      </x:c>
      <x:c r="C14" s="1"/>
      <x:c r="D14" s="1"/>
      <x:c r="E14" s="1"/>
      <x:c r="F14" s="1"/>
      <x:c r="G14" s="1"/>
      <x:c r="H14" s="1"/>
      <x:c r="I14" s="1"/>
      <x:c r="J14" s="1"/>
    </x:row>
    <x:row r="15">
      <x:c r="A15" s="18" t="str">
        <x:v>보유기간 이자</x:v>
      </x:c>
      <x:c r="B15" s="108" t="n">
        <x:f>'계산'!B12</x:f>
        <x:v>1516.8</x:v>
      </x:c>
      <x:c r="C15" s="1"/>
      <x:c r="D15" s="1"/>
      <x:c r="E15" s="1"/>
      <x:c r="F15" s="1"/>
      <x:c r="G15" s="1"/>
      <x:c r="H15" s="1"/>
      <x:c r="I15" s="1"/>
      <x:c r="J15" s="1"/>
    </x:row>
    <x:row r="16">
      <x:c r="A16" s="18" t="str">
        <x:v>성토·옹벽</x:v>
      </x:c>
      <x:c r="B16" s="108" t="n">
        <x:f>SUM('계산'!B15,'계산'!B17)</x:f>
        <x:v>4535</x:v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8" t="str">
        <x:v>민원·예비비</x:v>
      </x:c>
      <x:c r="B17" s="108" t="n">
        <x:f>'입력'!B22</x:f>
        <x:v>1000</x:v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09" t="str">
        <x:v>주요 산출</x:v>
      </x:c>
      <x:c r="B19" s="109" t="str">
        <x:v>결과</x:v>
      </x:c>
      <x:c r="C19" s="1"/>
      <x:c r="D19" s="1"/>
      <x:c r="E19" s="1"/>
      <x:c r="F19" s="1"/>
      <x:c r="G19" s="1"/>
      <x:c r="H19" s="1"/>
      <x:c r="I19" s="1"/>
      <x:c r="J19" s="1"/>
    </x:row>
    <x:row r="20">
      <x:c r="A20" s="16" t="str">
        <x:v>예상 매도금액</x:v>
      </x:c>
      <x:c r="B20" s="112" t="n">
        <x:f>'계산'!B6</x:f>
        <x:v>79073.14417085123</x:v>
      </x:c>
      <x:c r="C20" s="1"/>
      <x:c r="D20" s="1"/>
      <x:c r="E20" s="1"/>
      <x:c r="F20" s="1"/>
      <x:c r="G20" s="1"/>
      <x:c r="H20" s="1"/>
      <x:c r="I20" s="1"/>
      <x:c r="J20" s="1"/>
    </x:row>
    <x:row r="21">
      <x:c r="A21" s="18" t="str">
        <x:v>총 사업원가</x:v>
      </x:c>
      <x:c r="B21" s="113" t="n">
        <x:f>'계산'!B18</x:f>
        <x:v>63886.131441708516</x:v>
      </x:c>
      <x:c r="C21" s="1"/>
      <x:c r="D21" s="1"/>
      <x:c r="E21" s="1"/>
      <x:c r="F21" s="1"/>
      <x:c r="G21" s="1"/>
      <x:c r="H21" s="1"/>
      <x:c r="I21" s="1"/>
      <x:c r="J21" s="1"/>
    </x:row>
    <x:row r="22">
      <x:c r="A22" s="18" t="str">
        <x:v>손익분기 평당가</x:v>
      </x:c>
      <x:c r="B22" s="113" t="n">
        <x:f>'계산'!B24</x:f>
        <x:v>80.79371588370314</x:v>
      </x:c>
      <x:c r="C22" s="1"/>
      <x:c r="D22" s="1"/>
      <x:c r="E22" s="1"/>
      <x:c r="F22" s="1"/>
      <x:c r="G22" s="1"/>
      <x:c r="H22" s="1"/>
      <x:c r="I22" s="1"/>
      <x:c r="J22" s="1"/>
    </x:row>
    <x:row r="23">
      <x:c r="A23" s="18" t="str">
        <x:v>판단</x:v>
      </x:c>
      <x:c r="B23" s="114" t="str">
        <x:f>'계산'!B25</x:f>
        <x:v>수익 가능</x:v>
      </x:c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17" t="str">
        <x:v>주의: 본 모델은 교육용 추정치입니다. 실제 사업 전 법령·세율·인허가 가능 여부·현장 단가를 관할기관과 전문가에게 확인하세요.</x:v>
      </x:c>
      <x:c r="B25" s="117"/>
      <x:c r="C25" s="117"/>
      <x:c r="D25" s="117"/>
      <x:c r="E25" s="117"/>
      <x:c r="F25" s="117"/>
      <x:c r="G25" s="117"/>
      <x:c r="H25" s="117"/>
      <x:c r="I25" s="117"/>
      <x:c r="J25" s="117"/>
    </x:row>
    <x:row r="26">
      <x:c r="A26" s="117"/>
      <x:c r="B26" s="117"/>
      <x:c r="C26" s="117"/>
      <x:c r="D26" s="117"/>
      <x:c r="E26" s="117"/>
      <x:c r="F26" s="117"/>
      <x:c r="G26" s="117"/>
      <x:c r="H26" s="117"/>
      <x:c r="I26" s="117"/>
      <x:c r="J26" s="117"/>
    </x:row>
    <x:row r="27">
      <x:c r="A27" s="117"/>
      <x:c r="B27" s="117"/>
      <x:c r="C27" s="117"/>
      <x:c r="D27" s="117"/>
      <x:c r="E27" s="117"/>
      <x:c r="F27" s="117"/>
      <x:c r="G27" s="117"/>
      <x:c r="H27" s="117"/>
      <x:c r="I27" s="117"/>
      <x:c r="J27" s="117"/>
    </x:row>
  </x:sheetData>
  <x:mergeCells>
    <x:mergeCell ref="A1:J2"/>
    <x:mergeCell ref="A3:J3"/>
    <x:mergeCell ref="A5:C5"/>
    <x:mergeCell ref="D5:F5"/>
    <x:mergeCell ref="G5:J5"/>
    <x:mergeCell ref="A6:C8"/>
    <x:mergeCell ref="D6:F8"/>
    <x:mergeCell ref="G6:J8"/>
    <x:mergeCell ref="A25:J27"/>
  </x:mergeCells>
  <x:pageMargins left="0.7" right="0.7" top="0.75" bottom="0.75" header="0.3" footer="0.3"/>
  <x:drawing xmlns:r="http://schemas.openxmlformats.org/officeDocument/2006/relationships" r:id="R78583b010b414f1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5" hidden="0" customWidth="1"/>
    <x:col min="3" max="3" width="13" hidden="0" customWidth="1"/>
    <x:col min="4" max="4" width="42" hidden="0" customWidth="1"/>
  </x:cols>
  <x:sheetData>
    <x:row r="1">
      <x:c r="A1" s="4" t="str">
        <x:v>토지개발 수익률 분석 · 입력</x:v>
      </x:c>
      <x:c r="B1" s="4"/>
      <x:c r="C1" s="4"/>
      <x:c r="D1" s="4"/>
    </x:row>
    <x:row r="2">
      <x:c r="A2" s="4"/>
      <x:c r="B2" s="4"/>
      <x:c r="C2" s="4"/>
      <x:c r="D2" s="4"/>
    </x:row>
    <x:row r="3">
      <x:c r="A3" s="7" t="str">
        <x:v>파란 숫자만 수정하면 요약과 계산표가 자동으로 갱신됩니다. 금액 단위는 만원입니다.</x:v>
      </x:c>
      <x:c r="B3" s="7"/>
      <x:c r="C3" s="7"/>
      <x:c r="D3" s="7"/>
    </x:row>
    <x:row r="4">
      <x:c r="A4" s="1"/>
      <x:c r="B4" s="1"/>
      <x:c r="C4" s="1"/>
      <x:c r="D4" s="1"/>
    </x:row>
    <x:row r="5">
      <x:c r="A5" s="10" t="str">
        <x:v>구분</x:v>
      </x:c>
      <x:c r="B5" s="10" t="str">
        <x:v>입력값</x:v>
      </x:c>
      <x:c r="C5" s="10" t="str">
        <x:v>단위</x:v>
      </x:c>
      <x:c r="D5" s="10" t="str">
        <x:v>설명</x:v>
      </x:c>
    </x:row>
    <x:row r="6">
      <x:c r="A6" s="21" t="str">
        <x:v>토지 면적</x:v>
      </x:c>
      <x:c r="B6" s="17" t="n">
        <x:v>2614</x:v>
      </x:c>
      <x:c r="C6" s="16" t="str">
        <x:v>㎡</x:v>
      </x:c>
      <x:c r="D6" s="25" t="str">
        <x:v>토지이용계획확인서 면적</x:v>
      </x:c>
    </x:row>
    <x:row r="7">
      <x:c r="A7" s="22" t="str">
        <x:v>토지 매입금액</x:v>
      </x:c>
      <x:c r="B7" s="19" t="n">
        <x:v>47400</x:v>
      </x:c>
      <x:c r="C7" s="18" t="str">
        <x:v>만원</x:v>
      </x:c>
      <x:c r="D7" s="26" t="str">
        <x:v>총 매입대금</x:v>
      </x:c>
    </x:row>
    <x:row r="8">
      <x:c r="A8" s="22" t="str">
        <x:v>예상 매도가</x:v>
      </x:c>
      <x:c r="B8" s="19" t="n">
        <x:v>100</x:v>
      </x:c>
      <x:c r="C8" s="18" t="str">
        <x:v>만원/평</x:v>
      </x:c>
      <x:c r="D8" s="26" t="str">
        <x:v>주변 거래사례를 바탕으로 입력</x:v>
      </x:c>
    </x:row>
    <x:row r="9">
      <x:c r="A9" s="22" t="str">
        <x:v>개별공시지가</x:v>
      </x:c>
      <x:c r="B9" s="19" t="n">
        <x:v>80000</x:v>
      </x:c>
      <x:c r="C9" s="18" t="str">
        <x:v>원/㎡</x:v>
      </x:c>
      <x:c r="D9" s="26" t="str">
        <x:v>농지보전부담금 기준</x:v>
      </x:c>
    </x:row>
    <x:row r="10">
      <x:c r="A10" s="22" t="str">
        <x:v>농지 부담률</x:v>
      </x:c>
      <x:c r="B10" s="20" t="n">
        <x:v>0.3</x:v>
      </x:c>
      <x:c r="C10" s="18" t="str">
        <x:v>%</x:v>
      </x:c>
      <x:c r="D10" s="26" t="str">
        <x:v>진흥지역 밖 20%, 진흥지역 30%, 농지 아님 0%</x:v>
      </x:c>
    </x:row>
    <x:row r="11">
      <x:c r="A11" s="22" t="str">
        <x:v>취득 부대비율</x:v>
      </x:c>
      <x:c r="B11" s="20" t="n">
        <x:v>0.05</x:v>
      </x:c>
      <x:c r="C11" s="18" t="str">
        <x:v>%</x:v>
      </x:c>
      <x:c r="D11" s="26" t="str">
        <x:v>취득세·등기 등 단순 추정</x:v>
      </x:c>
    </x:row>
    <x:row r="12">
      <x:c r="A12" s="22" t="str">
        <x:v>대출 비율</x:v>
      </x:c>
      <x:c r="B12" s="20" t="n">
        <x:v>0.8</x:v>
      </x:c>
      <x:c r="C12" s="18" t="str">
        <x:v>%</x:v>
      </x:c>
      <x:c r="D12" s="26" t="str">
        <x:v>매입가 대비</x:v>
      </x:c>
    </x:row>
    <x:row r="13">
      <x:c r="A13" s="22" t="str">
        <x:v>연 이자율</x:v>
      </x:c>
      <x:c r="B13" s="20" t="n">
        <x:v>0.04</x:v>
      </x:c>
      <x:c r="C13" s="18" t="str">
        <x:v>%</x:v>
      </x:c>
      <x:c r="D13" s="26" t="str">
        <x:v>보유기간 중 단순 이자</x:v>
      </x:c>
    </x:row>
    <x:row r="14">
      <x:c r="A14" s="22" t="str">
        <x:v>보유 기간</x:v>
      </x:c>
      <x:c r="B14" s="19" t="n">
        <x:v>12</x:v>
      </x:c>
      <x:c r="C14" s="18" t="str">
        <x:v>개월</x:v>
      </x:c>
      <x:c r="D14" s="26" t="str">
        <x:v>예상 보유기간</x:v>
      </x:c>
    </x:row>
    <x:row r="15">
      <x:c r="A15" s="22" t="str">
        <x:v>토목설계비</x:v>
      </x:c>
      <x:c r="B15" s="19" t="n">
        <x:v>1</x:v>
      </x:c>
      <x:c r="C15" s="18" t="str">
        <x:v>만원/평</x:v>
      </x:c>
      <x:c r="D15" s="26" t="str">
        <x:v>강의자료 예시 1만원/평</x:v>
      </x:c>
    </x:row>
    <x:row r="16">
      <x:c r="A16" s="22" t="str">
        <x:v>성토 높이</x:v>
      </x:c>
      <x:c r="B16" s="19" t="n">
        <x:v>2</x:v>
      </x:c>
      <x:c r="C16" s="18" t="str">
        <x:v>m</x:v>
      </x:c>
      <x:c r="D16" s="26" t="str">
        <x:v>성토가 없으면 0</x:v>
      </x:c>
    </x:row>
    <x:row r="17">
      <x:c r="A17" s="22" t="str">
        <x:v>덤프 적재량</x:v>
      </x:c>
      <x:c r="B17" s="19" t="n">
        <x:v>10</x:v>
      </x:c>
      <x:c r="C17" s="18" t="str">
        <x:v>㎥/대</x:v>
      </x:c>
      <x:c r="D17" s="26" t="str">
        <x:v>15t 덤프 8~12㎥ 범위의 중간값</x:v>
      </x:c>
    </x:row>
    <x:row r="18">
      <x:c r="A18" s="22" t="str">
        <x:v>덤프 1대 비용</x:v>
      </x:c>
      <x:c r="B18" s="19" t="n">
        <x:v>5</x:v>
      </x:c>
      <x:c r="C18" s="18" t="str">
        <x:v>만원</x:v>
      </x:c>
      <x:c r="D18" s="26" t="str">
        <x:v>운송거리·흙 수급에 따라 변동</x:v>
      </x:c>
    </x:row>
    <x:row r="19">
      <x:c r="A19" s="22" t="str">
        <x:v>옹벽 길이</x:v>
      </x:c>
      <x:c r="B19" s="19" t="n">
        <x:v>80</x:v>
      </x:c>
      <x:c r="C19" s="18" t="str">
        <x:v>m</x:v>
      </x:c>
      <x:c r="D19" s="26" t="str">
        <x:v>필요한 구조물 길이</x:v>
      </x:c>
    </x:row>
    <x:row r="20">
      <x:c r="A20" s="22" t="str">
        <x:v>옹벽 높이</x:v>
      </x:c>
      <x:c r="B20" s="19" t="n">
        <x:v>2</x:v>
      </x:c>
      <x:c r="C20" s="18" t="str">
        <x:v>m</x:v>
      </x:c>
      <x:c r="D20" s="26" t="str">
        <x:v>평균 높이</x:v>
      </x:c>
    </x:row>
    <x:row r="21">
      <x:c r="A21" s="22" t="str">
        <x:v>옹벽 단가</x:v>
      </x:c>
      <x:c r="B21" s="19" t="n">
        <x:v>12</x:v>
      </x:c>
      <x:c r="C21" s="18" t="str">
        <x:v>만원/㎡</x:v>
      </x:c>
      <x:c r="D21" s="26" t="str">
        <x:v>강의자료 예시 10~15만원/㎡</x:v>
      </x:c>
    </x:row>
    <x:row r="22">
      <x:c r="A22" s="22" t="str">
        <x:v>민원·예비비</x:v>
      </x:c>
      <x:c r="B22" s="19" t="n">
        <x:v>1000</x:v>
      </x:c>
      <x:c r="C22" s="18" t="str">
        <x:v>만원</x:v>
      </x:c>
      <x:c r="D22" s="26" t="str">
        <x:v>부지정리·추가공사 포함</x:v>
      </x:c>
    </x:row>
    <x:row r="23">
      <x:c r="A23" s="22" t="str">
        <x:v>예상 세율</x:v>
      </x:c>
      <x:c r="B23" s="20" t="n">
        <x:v>0.1</x:v>
      </x:c>
      <x:c r="C23" s="18" t="str">
        <x:v>%</x:v>
      </x:c>
      <x:c r="D23" s="26" t="str">
        <x:v>교육용 단순 가정</x:v>
      </x:c>
    </x:row>
  </x:sheetData>
  <x:mergeCells>
    <x:mergeCell ref="A1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3" hidden="0" customWidth="1"/>
    <x:col min="4" max="4" width="42" hidden="0" customWidth="1"/>
  </x:cols>
  <x:sheetData>
    <x:row r="1">
      <x:c r="A1" s="4" t="str">
        <x:v>계산 내역</x:v>
      </x:c>
      <x:c r="B1" s="4"/>
      <x:c r="C1" s="4"/>
      <x:c r="D1" s="45"/>
    </x:row>
    <x:row r="2">
      <x:c r="A2" s="4"/>
      <x:c r="B2" s="4"/>
      <x:c r="C2" s="4"/>
      <x:c r="D2" s="45"/>
    </x:row>
    <x:row r="3">
      <x:c r="A3" s="1"/>
      <x:c r="B3" s="1"/>
      <x:c r="C3" s="1"/>
      <x:c r="D3" s="46"/>
    </x:row>
    <x:row r="4">
      <x:c r="A4" s="10" t="str">
        <x:v>항목</x:v>
      </x:c>
      <x:c r="B4" s="10" t="str">
        <x:v>계산 결과</x:v>
      </x:c>
      <x:c r="C4" s="10" t="str">
        <x:v>단위</x:v>
      </x:c>
      <x:c r="D4" s="47" t="str">
        <x:v>산식</x:v>
      </x:c>
    </x:row>
    <x:row r="5">
      <x:c r="A5" s="16" t="str">
        <x:v>환산 면적</x:v>
      </x:c>
      <x:c r="B5" s="30" t="n">
        <x:f>'입력'!B6/3.3058</x:f>
        <x:v>790.7314417085123</x:v>
      </x:c>
      <x:c r="C5" s="16" t="str">
        <x:v>평</x:v>
      </x:c>
      <x:c r="D5" s="25" t="str">
        <x:v>면적(㎡) ÷ 3.3058</x:v>
      </x:c>
    </x:row>
    <x:row r="6">
      <x:c r="A6" s="18" t="str">
        <x:v>예상 매도금액</x:v>
      </x:c>
      <x:c r="B6" s="31" t="n">
        <x:f>B5*'입력'!B8</x:f>
        <x:v>79073.14417085123</x:v>
      </x:c>
      <x:c r="C6" s="18" t="str">
        <x:v>만원</x:v>
      </x:c>
      <x:c r="D6" s="26" t="str">
        <x:v>평수 × 예상 평당 매도가</x:v>
      </x:c>
    </x:row>
    <x:row r="7">
      <x:c r="A7" s="18" t="str">
        <x:v>㎡당 농지부담금</x:v>
      </x:c>
      <x:c r="B7" s="31" t="n">
        <x:f>MIN('입력'!B9*'입력'!B10,50000)</x:f>
        <x:v>24000</x:v>
      </x:c>
      <x:c r="C7" s="18" t="str">
        <x:v>원</x:v>
      </x:c>
      <x:c r="D7" s="26" t="str">
        <x:v>min(공시지가 × 부담률, 50,000원)</x:v>
      </x:c>
    </x:row>
    <x:row r="8">
      <x:c r="A8" s="18" t="str">
        <x:v>농지보전부담금</x:v>
      </x:c>
      <x:c r="B8" s="31" t="n">
        <x:f>'입력'!B6*B7/10000</x:f>
        <x:v>6273.6</x:v>
      </x:c>
      <x:c r="C8" s="18" t="str">
        <x:v>만원</x:v>
      </x:c>
      <x:c r="D8" s="26" t="str">
        <x:v>면적 × ㎡당 부담금 ÷ 10,000</x:v>
      </x:c>
    </x:row>
    <x:row r="9">
      <x:c r="A9" s="18" t="str">
        <x:v>취득 부대비용</x:v>
      </x:c>
      <x:c r="B9" s="31" t="n">
        <x:f>'입력'!B7*'입력'!B11</x:f>
        <x:v>2370</x:v>
      </x:c>
      <x:c r="C9" s="18" t="str">
        <x:v>만원</x:v>
      </x:c>
      <x:c r="D9" s="26" t="str">
        <x:v>매입금액 × 취득 부대비율</x:v>
      </x:c>
    </x:row>
    <x:row r="10">
      <x:c r="A10" s="18" t="str">
        <x:v>토목설계비</x:v>
      </x:c>
      <x:c r="B10" s="31" t="n">
        <x:f>B5*'입력'!B15</x:f>
        <x:v>790.7314417085123</x:v>
      </x:c>
      <x:c r="C10" s="18" t="str">
        <x:v>만원</x:v>
      </x:c>
      <x:c r="D10" s="26" t="str">
        <x:v>평수 × 평당 설계비</x:v>
      </x:c>
    </x:row>
    <x:row r="11">
      <x:c r="A11" s="18" t="str">
        <x:v>대출금</x:v>
      </x:c>
      <x:c r="B11" s="31" t="n">
        <x:f>'입력'!B7*'입력'!B12</x:f>
        <x:v>37920</x:v>
      </x:c>
      <x:c r="C11" s="18" t="str">
        <x:v>만원</x:v>
      </x:c>
      <x:c r="D11" s="26" t="str">
        <x:v>매입금액 × LTV</x:v>
      </x:c>
    </x:row>
    <x:row r="12">
      <x:c r="A12" s="18" t="str">
        <x:v>보유기간 이자</x:v>
      </x:c>
      <x:c r="B12" s="31" t="n">
        <x:f>B11*'입력'!B13*'입력'!B14/12</x:f>
        <x:v>1516.8</x:v>
      </x:c>
      <x:c r="C12" s="18" t="str">
        <x:v>만원</x:v>
      </x:c>
      <x:c r="D12" s="26" t="str">
        <x:v>대출금 × 연이율 × 보유개월 ÷ 12</x:v>
      </x:c>
    </x:row>
    <x:row r="13">
      <x:c r="A13" s="18" t="str">
        <x:v>성토 물량</x:v>
      </x:c>
      <x:c r="B13" s="31" t="n">
        <x:f>'입력'!B6*'입력'!B16</x:f>
        <x:v>5228</x:v>
      </x:c>
      <x:c r="C13" s="18" t="str">
        <x:v>㎥</x:v>
      </x:c>
      <x:c r="D13" s="26" t="str">
        <x:v>면적 × 성토높이</x:v>
      </x:c>
    </x:row>
    <x:row r="14">
      <x:c r="A14" s="18" t="str">
        <x:v>필요 덤프</x:v>
      </x:c>
      <x:c r="B14" s="31" t="n">
        <x:f>IF(B13=0,0,ROUNDUP(B13/'입력'!B17,0))</x:f>
        <x:v>523</x:v>
      </x:c>
      <x:c r="C14" s="18" t="str">
        <x:v>대</x:v>
      </x:c>
      <x:c r="D14" s="26" t="str">
        <x:v>올림(성토물량 ÷ 적재량)</x:v>
      </x:c>
    </x:row>
    <x:row r="15">
      <x:c r="A15" s="18" t="str">
        <x:v>성토 비용</x:v>
      </x:c>
      <x:c r="B15" s="31" t="n">
        <x:f>B14*'입력'!B18</x:f>
        <x:v>2615</x:v>
      </x:c>
      <x:c r="C15" s="18" t="str">
        <x:v>만원</x:v>
      </x:c>
      <x:c r="D15" s="26" t="str">
        <x:v>덤프 대수 × 1대 비용</x:v>
      </x:c>
    </x:row>
    <x:row r="16">
      <x:c r="A16" s="18" t="str">
        <x:v>옹벽 면적</x:v>
      </x:c>
      <x:c r="B16" s="31" t="n">
        <x:f>'입력'!B19*'입력'!B20</x:f>
        <x:v>160</x:v>
      </x:c>
      <x:c r="C16" s="18" t="str">
        <x:v>㎡</x:v>
      </x:c>
      <x:c r="D16" s="26" t="str">
        <x:v>길이 × 높이</x:v>
      </x:c>
    </x:row>
    <x:row r="17">
      <x:c r="A17" s="18" t="str">
        <x:v>옹벽 비용</x:v>
      </x:c>
      <x:c r="B17" s="31" t="n">
        <x:f>B16*'입력'!B21</x:f>
        <x:v>1920</x:v>
      </x:c>
      <x:c r="C17" s="18" t="str">
        <x:v>만원</x:v>
      </x:c>
      <x:c r="D17" s="26" t="str">
        <x:v>옹벽 면적 × ㎡당 단가</x:v>
      </x:c>
    </x:row>
    <x:row r="18">
      <x:c r="A18" s="35" t="str">
        <x:v>총 사업원가</x:v>
      </x:c>
      <x:c r="B18" s="36" t="n">
        <x:f>SUM('입력'!B7,B8:B10,B12,B15,B17,'입력'!B22)</x:f>
        <x:v>63886.131441708516</x:v>
      </x:c>
      <x:c r="C18" s="35" t="str">
        <x:v>만원</x:v>
      </x:c>
      <x:c r="D18" s="48" t="str">
        <x:v>매입 + 취득 + 인허가 + 금융 + 공사 + 기타</x:v>
      </x:c>
    </x:row>
    <x:row r="19">
      <x:c r="A19" s="22" t="str">
        <x:v>실제 투입현금</x:v>
      </x:c>
      <x:c r="B19" s="33" t="n">
        <x:f>B18-B11</x:f>
        <x:v>25966.131441708516</x:v>
      </x:c>
      <x:c r="C19" s="22" t="str">
        <x:v>만원</x:v>
      </x:c>
      <x:c r="D19" s="49" t="str">
        <x:v>총 사업원가 - 대출금</x:v>
      </x:c>
    </x:row>
    <x:row r="20">
      <x:c r="A20" s="22" t="str">
        <x:v>세전 사업이익</x:v>
      </x:c>
      <x:c r="B20" s="33" t="n">
        <x:f>B6-B18</x:f>
        <x:v>15187.012729142712</x:v>
      </x:c>
      <x:c r="C20" s="22" t="str">
        <x:v>만원</x:v>
      </x:c>
      <x:c r="D20" s="49" t="str">
        <x:v>매도금액 - 총 사업원가</x:v>
      </x:c>
    </x:row>
    <x:row r="21">
      <x:c r="A21" s="22" t="str">
        <x:v>예상 세금</x:v>
      </x:c>
      <x:c r="B21" s="33" t="n">
        <x:f>MAX(0,B20*'입력'!B23)</x:f>
        <x:v>1518.7012729142714</x:v>
      </x:c>
      <x:c r="C21" s="22" t="str">
        <x:v>만원</x:v>
      </x:c>
      <x:c r="D21" s="49" t="str">
        <x:v>max(세전이익 × 세율, 0)</x:v>
      </x:c>
    </x:row>
    <x:row r="22">
      <x:c r="A22" s="22" t="str">
        <x:v>세후 순이익</x:v>
      </x:c>
      <x:c r="B22" s="33" t="n">
        <x:f>B20-B21</x:f>
        <x:v>13668.31145622844</x:v>
      </x:c>
      <x:c r="C22" s="22" t="str">
        <x:v>만원</x:v>
      </x:c>
      <x:c r="D22" s="49" t="str">
        <x:v>세전 사업이익 - 예상 세금</x:v>
      </x:c>
    </x:row>
    <x:row r="23">
      <x:c r="A23" s="22" t="str">
        <x:v>현금 대비 수익률</x:v>
      </x:c>
      <x:c r="B23" s="34" t="n">
        <x:f>IF(B19=0,0,B22/B19)</x:f>
        <x:v>0.5263899817696176</x:v>
      </x:c>
      <x:c r="C23" s="22" t="str">
        <x:v>%</x:v>
      </x:c>
      <x:c r="D23" s="49" t="str">
        <x:v>세후 순이익 ÷ 실제 투입현금</x:v>
      </x:c>
    </x:row>
    <x:row r="24">
      <x:c r="A24" s="22" t="str">
        <x:v>손익분기 평당가</x:v>
      </x:c>
      <x:c r="B24" s="33" t="n">
        <x:f>IF(B5=0,0,B18/B5)</x:f>
        <x:v>80.79371588370314</x:v>
      </x:c>
      <x:c r="C24" s="22" t="str">
        <x:v>만원/평</x:v>
      </x:c>
      <x:c r="D24" s="49" t="str">
        <x:v>총 사업원가 ÷ 평수</x:v>
      </x:c>
    </x:row>
    <x:row r="25">
      <x:c r="A25" s="38" t="str">
        <x:v>판단</x:v>
      </x:c>
      <x:c r="B25" s="38" t="str">
        <x:f>IF(B23&gt;0,"수익 가능","조건 재검토")</x:f>
        <x:v>수익 가능</x:v>
      </x:c>
      <x:c r="C25" s="38" t="str"/>
      <x:c r="D25" s="50" t="str">
        <x:v>수익률이 0%보다 큰지 확인</x:v>
      </x:c>
    </x:row>
  </x:sheetData>
  <x:mergeCells>
    <x:mergeCell ref="A1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5" hidden="0" customWidth="1"/>
  </x:cols>
  <x:sheetData>
    <x:row r="1">
      <x:c r="A1" s="4" t="str">
        <x:v>모델 체크</x:v>
      </x:c>
      <x:c r="B1" s="4"/>
      <x:c r="C1" s="4"/>
      <x:c r="D1" s="4"/>
      <x:c r="E1" s="4"/>
      <x:c r="F1" s="4"/>
      <x:c r="G1" s="125"/>
    </x:row>
    <x:row r="2">
      <x:c r="A2" s="4"/>
      <x:c r="B2" s="4"/>
      <x:c r="C2" s="4"/>
      <x:c r="D2" s="4"/>
      <x:c r="E2" s="4"/>
      <x:c r="F2" s="4"/>
      <x:c r="G2" s="125"/>
    </x:row>
    <x:row r="3">
      <x:c r="A3" s="1"/>
      <x:c r="B3" s="1"/>
      <x:c r="C3" s="1"/>
      <x:c r="D3" s="1"/>
      <x:c r="E3" s="1"/>
      <x:c r="F3" s="1"/>
      <x:c r="G3" s="126"/>
    </x:row>
    <x:row r="4">
      <x:c r="A4" s="10" t="str">
        <x:v>체크 항목</x:v>
      </x:c>
      <x:c r="B4" s="10" t="str">
        <x:v>실제</x:v>
      </x:c>
      <x:c r="C4" s="10" t="str">
        <x:v>기대</x:v>
      </x:c>
      <x:c r="D4" s="10" t="str">
        <x:v>차이</x:v>
      </x:c>
      <x:c r="E4" s="10" t="str">
        <x:v>허용</x:v>
      </x:c>
      <x:c r="F4" s="10" t="str">
        <x:v>상태</x:v>
      </x:c>
      <x:c r="G4" s="127" t="str">
        <x:v>조치</x:v>
      </x:c>
    </x:row>
    <x:row r="5">
      <x:c r="A5" s="118" t="str">
        <x:v>사업원가 구성 합계</x:v>
      </x:c>
      <x:c r="B5" s="119" t="n">
        <x:f>SUM('요약'!B11:B17)</x:f>
        <x:v>63886.131441708516</x:v>
      </x:c>
      <x:c r="C5" s="119" t="n">
        <x:f>'계산'!B18</x:f>
        <x:v>63886.131441708516</x:v>
      </x:c>
      <x:c r="D5" s="119" t="n">
        <x:f>B5-C5</x:f>
        <x:v>0</x:v>
      </x:c>
      <x:c r="E5" s="119" t="n">
        <x:v>0.1</x:v>
      </x:c>
      <x:c r="F5" s="118" t="str">
        <x:f>IF(ABS(D5)&lt;=E5,"OK","확인")</x:f>
        <x:v>OK</x:v>
      </x:c>
      <x:c r="G5" s="128" t="str">
        <x:v>차이가 있으면 계산 시트 합계 확인</x:v>
      </x:c>
    </x:row>
    <x:row r="6">
      <x:c r="A6" s="118" t="str">
        <x:v>농지부담금 상한</x:v>
      </x:c>
      <x:c r="B6" s="119" t="n">
        <x:f>'계산'!B7</x:f>
        <x:v>24000</x:v>
      </x:c>
      <x:c r="C6" s="119" t="n">
        <x:v>50000</x:v>
      </x:c>
      <x:c r="D6" s="119" t="n">
        <x:f>MAX(B6-C6,0)</x:f>
        <x:v>0</x:v>
      </x:c>
      <x:c r="E6" s="119" t="n">
        <x:v>0</x:v>
      </x:c>
      <x:c r="F6" s="118" t="str">
        <x:f>IF(D6&lt;=E6,"OK","확인")</x:f>
        <x:v>OK</x:v>
      </x:c>
      <x:c r="G6" s="128" t="str">
        <x:v>㎡당 5만원 이하인지 확인</x:v>
      </x:c>
    </x:row>
    <x:row r="7">
      <x:c r="A7" s="118" t="str">
        <x:v>투입현금 양수</x:v>
      </x:c>
      <x:c r="B7" s="119" t="n">
        <x:f>'계산'!B19</x:f>
        <x:v>25966.131441708516</x:v>
      </x:c>
      <x:c r="C7" s="119" t="n">
        <x:v>0</x:v>
      </x:c>
      <x:c r="D7" s="119" t="n">
        <x:f>MIN(B7-C7,0)</x:f>
        <x:v>0</x:v>
      </x:c>
      <x:c r="E7" s="119" t="n">
        <x:v>0</x:v>
      </x:c>
      <x:c r="F7" s="118" t="str">
        <x:f>IF(B7&gt;C7,"OK","확인")</x:f>
        <x:v>OK</x:v>
      </x:c>
      <x:c r="G7" s="128" t="str">
        <x:v>0 이하이면 대출·비용 입력 확인</x:v>
      </x:c>
    </x:row>
    <x:row r="8">
      <x:c r="A8" s="118" t="str">
        <x:v>핵심 입력값 완성</x:v>
      </x:c>
      <x:c r="B8" s="119" t="n">
        <x:f>COUNT('입력'!B6:B9)</x:f>
        <x:v>4</x:v>
      </x:c>
      <x:c r="C8" s="119" t="n">
        <x:v>4</x:v>
      </x:c>
      <x:c r="D8" s="119" t="n">
        <x:f>B8-C8</x:f>
        <x:v>0</x:v>
      </x:c>
      <x:c r="E8" s="119" t="n">
        <x:v>0</x:v>
      </x:c>
      <x:c r="F8" s="118" t="str">
        <x:f>IF(B8=C8,"OK","확인")</x:f>
        <x:v>OK</x:v>
      </x:c>
      <x:c r="G8" s="128" t="str">
        <x:v>면적·매입가·매도가·공시지가 입력</x:v>
      </x:c>
    </x:row>
    <x:row r="9">
      <x:c r="A9" s="1"/>
      <x:c r="B9" s="1"/>
      <x:c r="C9" s="1"/>
      <x:c r="D9" s="1"/>
      <x:c r="E9" s="1"/>
      <x:c r="F9" s="1"/>
      <x:c r="G9" s="126"/>
    </x:row>
    <x:row r="10">
      <x:c r="A10" s="121" t="str">
        <x:v>전체 모델 상태</x:v>
      </x:c>
      <x:c r="B10" s="121"/>
      <x:c r="C10" s="121"/>
      <x:c r="D10" s="121"/>
      <x:c r="E10" s="121"/>
      <x:c r="F10" s="124" t="str">
        <x:f>IF(COUNTIF(F5:F8,"OK")=4,"OK","확인 필요")</x:f>
        <x:v>OK</x:v>
      </x:c>
      <x:c r="G10" s="129"/>
    </x:row>
    <x:row r="11">
      <x:c r="A11" s="121"/>
      <x:c r="B11" s="121"/>
      <x:c r="C11" s="121"/>
      <x:c r="D11" s="121"/>
      <x:c r="E11" s="121"/>
      <x:c r="F11" s="124"/>
      <x:c r="G11" s="129"/>
    </x:row>
  </x:sheetData>
  <x:mergeCells>
    <x:mergeCell ref="A1:G2"/>
    <x:mergeCell ref="A10:E11"/>
    <x:mergeCell ref="F10:G1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34" hidden="0" customWidth="1"/>
    <x:col min="5" max="5" width="34" hidden="0" customWidth="1"/>
    <x:col min="6" max="6" width="34" hidden="0" customWidth="1"/>
  </x:cols>
  <x:sheetData>
    <x:row r="1">
      <x:c r="A1" s="4" t="str">
        <x:v>근거 및 사용 메모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3">
      <x:c r="A3" s="1"/>
      <x:c r="B3" s="1"/>
      <x:c r="C3" s="1"/>
      <x:c r="D3" s="1"/>
      <x:c r="E3" s="1"/>
      <x:c r="F3" s="1"/>
    </x:row>
    <x:row r="4">
      <x:c r="A4" s="10" t="str">
        <x:v>항목</x:v>
      </x:c>
      <x:c r="B4" s="10" t="str">
        <x:v>기본값</x:v>
      </x:c>
      <x:c r="C4" s="10" t="str">
        <x:v>단위</x:v>
      </x:c>
      <x:c r="D4" s="10" t="str">
        <x:v>자료 위치</x:v>
      </x:c>
      <x:c r="E4" s="10" t="str">
        <x:v>근거</x:v>
      </x:c>
      <x:c r="F4" s="10" t="str">
        <x:v>주의사항</x:v>
      </x:c>
    </x:row>
    <x:row r="5">
      <x:c r="A5" s="128" t="str">
        <x:v>농지보전부담금</x:v>
      </x:c>
      <x:c r="B5" s="128" t="str">
        <x:v>공시지가×20~30%</x:v>
      </x:c>
      <x:c r="C5" s="128" t="str">
        <x:v>원/㎡</x:v>
      </x:c>
      <x:c r="D5" s="128" t="str">
        <x:v>수익률분석.pdf 7~23쪽</x:v>
      </x:c>
      <x:c r="E5" s="128" t="str">
        <x:v>1㎡당 5만원 상한</x:v>
      </x:c>
      <x:c r="F5" s="128" t="str">
        <x:v>농지 구분과 최신 법령 확인</x:v>
      </x:c>
    </x:row>
    <x:row r="6">
      <x:c r="A6" s="128" t="str">
        <x:v>성토 물량</x:v>
      </x:c>
      <x:c r="B6" s="128" t="str">
        <x:v>면적×높이</x:v>
      </x:c>
      <x:c r="C6" s="128" t="str">
        <x:v>㎥</x:v>
      </x:c>
      <x:c r="D6" s="128" t="str">
        <x:v>수익률분석.pdf 25~31쪽</x:v>
      </x:c>
      <x:c r="E6" s="128" t="str">
        <x:v>15t 덤프 약 8~12㎥</x:v>
      </x:c>
      <x:c r="F6" s="128" t="str">
        <x:v>토질·운송거리·계절에 따라 변동</x:v>
      </x:c>
    </x:row>
    <x:row r="7">
      <x:c r="A7" s="128" t="str">
        <x:v>옹벽 단가</x:v>
      </x:c>
      <x:c r="B7" s="128" t="str">
        <x:v>10~15</x:v>
      </x:c>
      <x:c r="C7" s="128" t="str">
        <x:v>만원/㎡</x:v>
      </x:c>
      <x:c r="D7" s="128" t="str">
        <x:v>수익률분석.pdf 47,55쪽</x:v>
      </x:c>
      <x:c r="E7" s="128" t="str">
        <x:v>기본값 12만원/㎡</x:v>
      </x:c>
      <x:c r="F7" s="128" t="str">
        <x:v>구조와 현장조건에 따라 변동</x:v>
      </x:c>
    </x:row>
    <x:row r="8">
      <x:c r="A8" s="128" t="str">
        <x:v>토목설계비</x:v>
      </x:c>
      <x:c r="B8" s="128" t="str">
        <x:v>1</x:v>
      </x:c>
      <x:c r="C8" s="128" t="str">
        <x:v>만원/평</x:v>
      </x:c>
      <x:c r="D8" s="128" t="str">
        <x:v>수익률분석.pdf 33,47쪽</x:v>
      </x:c>
      <x:c r="E8" s="128" t="str">
        <x:v>강의자료 단순 예시</x:v>
      </x:c>
      <x:c r="F8" s="128" t="str">
        <x:v>실제 견적 확인</x:v>
      </x:c>
    </x:row>
    <x:row r="9">
      <x:c r="A9" s="128" t="str">
        <x:v>대출 비율</x:v>
      </x:c>
      <x:c r="B9" s="128" t="str">
        <x:v>80</x:v>
      </x:c>
      <x:c r="C9" s="128" t="str">
        <x:v>%</x:v>
      </x:c>
      <x:c r="D9" s="128" t="str">
        <x:v>수익률분석.pdf 47,55쪽</x:v>
      </x:c>
      <x:c r="E9" s="128" t="str">
        <x:v>강의자료 시나리오</x:v>
      </x:c>
      <x:c r="F9" s="128" t="str">
        <x:v>담보·차주 조건에 따라 변동</x:v>
      </x:c>
    </x:row>
    <x:row r="10">
      <x:c r="A10" s="128" t="str">
        <x:v>이자율</x:v>
      </x:c>
      <x:c r="B10" s="128" t="str">
        <x:v>4</x:v>
      </x:c>
      <x:c r="C10" s="128" t="str">
        <x:v>%</x:v>
      </x:c>
      <x:c r="D10" s="128" t="str">
        <x:v>수익률분석.pdf 47,55쪽</x:v>
      </x:c>
      <x:c r="E10" s="128" t="str">
        <x:v>강의자료 시나리오</x:v>
      </x:c>
      <x:c r="F10" s="128" t="str">
        <x:v>실행 시점 금리 확인</x:v>
      </x:c>
    </x:row>
    <x:row r="11">
      <x:c r="A11" s="128" t="str">
        <x:v>예상 세율</x:v>
      </x:c>
      <x:c r="B11" s="128" t="str">
        <x:v>10</x:v>
      </x:c>
      <x:c r="C11" s="128" t="str">
        <x:v>%</x:v>
      </x:c>
      <x:c r="D11" s="128" t="str">
        <x:v>수익률분석.pdf 48,56쪽</x:v>
      </x:c>
      <x:c r="E11" s="128" t="str">
        <x:v>교육용 법인 단순 가정</x:v>
      </x:c>
      <x:c r="F11" s="128" t="str">
        <x:v>세무 전문가 확인</x:v>
      </x:c>
    </x:row>
  </x:sheetData>
  <x:mergeCells>
    <x:mergeCell ref="A1:F2"/>
  </x:mergeCells>
  <x:pageMargins left="0.7" right="0.7" top="0.75" bottom="0.75" header="0.3" footer="0.3"/>
</x:worksheet>
</file>